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917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LFF_LC_ERC/LC/Visium_re-run_experiments/Visium_re-run_Slide1_10_02_2023/"/>
    </mc:Choice>
  </mc:AlternateContent>
  <xr:revisionPtr revIDLastSave="0" documentId="13_ncr:1_{5CC73A45-7306-774C-B064-4B07448716C6}" xr6:coauthVersionLast="47" xr6:coauthVersionMax="47" xr10:uidLastSave="{00000000-0000-0000-0000-000000000000}"/>
  <bookViews>
    <workbookView xWindow="0" yWindow="500" windowWidth="28800" windowHeight="1750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  <sheet name="MiSeq" sheetId="6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F3" i="6" l="1"/>
  <c r="F4" i="6"/>
  <c r="F5" i="6"/>
  <c r="F2" i="6"/>
  <c r="E3" i="6"/>
  <c r="E4" i="6"/>
  <c r="E5" i="6"/>
  <c r="E2" i="6"/>
  <c r="D3" i="6"/>
  <c r="D4" i="6"/>
  <c r="D5" i="6"/>
  <c r="D2" i="6"/>
  <c r="W3" i="1"/>
  <c r="W4" i="1"/>
  <c r="W5" i="1"/>
  <c r="W6" i="1"/>
  <c r="Q3" i="1"/>
  <c r="Q4" i="1"/>
  <c r="Q5" i="1"/>
  <c r="Q6" i="1"/>
  <c r="W5" i="3"/>
  <c r="X5" i="3"/>
  <c r="W6" i="3"/>
  <c r="X6" i="3"/>
  <c r="W7" i="3"/>
  <c r="X7" i="3"/>
  <c r="W8" i="3"/>
  <c r="X8" i="3"/>
  <c r="J3" i="1"/>
  <c r="K3" i="1"/>
  <c r="L3" i="1" s="1"/>
  <c r="J4" i="1"/>
  <c r="K4" i="1"/>
  <c r="L4" i="1" s="1"/>
  <c r="J5" i="1"/>
  <c r="K5" i="1"/>
  <c r="L5" i="1" s="1"/>
  <c r="J6" i="1"/>
  <c r="K6" i="1"/>
  <c r="L6" i="1"/>
  <c r="Q2" i="1"/>
  <c r="X4" i="3" l="1"/>
  <c r="W4" i="3"/>
  <c r="K2" i="1" l="1"/>
  <c r="L2" i="1" s="1"/>
  <c r="J2" i="1"/>
  <c r="W2" i="1" l="1"/>
</calcChain>
</file>

<file path=xl/sharedStrings.xml><?xml version="1.0" encoding="utf-8"?>
<sst xmlns="http://schemas.openxmlformats.org/spreadsheetml/2006/main" count="146" uniqueCount="76">
  <si>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</si>
  <si>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</si>
  <si>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</si>
  <si>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</si>
  <si>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</si>
  <si>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</si>
  <si>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</si>
  <si>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</si>
  <si>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</si>
  <si>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</si>
  <si>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</si>
  <si>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</si>
  <si>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</si>
  <si>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</si>
  <si>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</si>
  <si>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</si>
  <si>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</si>
  <si>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</si>
  <si>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</si>
  <si>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</si>
  <si>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</si>
  <si>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</si>
  <si>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</si>
  <si>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</si>
  <si>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</si>
  <si>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</si>
  <si>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</si>
  <si>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</si>
  <si>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</si>
  <si>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</si>
  <si>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</si>
  <si>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</si>
  <si>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SI-TT-G9</t>
  </si>
  <si>
    <t>CCGGAGGAAG</t>
  </si>
  <si>
    <t>TGCGGATGTT</t>
  </si>
  <si>
    <t>AACATCCGCA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</si>
  <si>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</si>
  <si>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</si>
  <si>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</si>
  <si>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</si>
  <si>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</si>
  <si>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</si>
  <si>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LC</t>
  </si>
  <si>
    <t>#1 1:5 dilution</t>
  </si>
  <si>
    <t>#4 1:5 dilution</t>
  </si>
  <si>
    <t>#3 1:8 dilution</t>
  </si>
  <si>
    <t>1v_LC_re_HRD</t>
  </si>
  <si>
    <t>2v_LC_re_HRD</t>
  </si>
  <si>
    <t>3v_LC_re_HRD</t>
  </si>
  <si>
    <t>4v_LC_re_HRD</t>
  </si>
  <si>
    <t>Hs_Br1105</t>
  </si>
  <si>
    <t>Hs_Br5529</t>
  </si>
  <si>
    <t>Hs_Br1706</t>
  </si>
  <si>
    <t>Hs_Br6297</t>
  </si>
  <si>
    <t>V13F27-339</t>
  </si>
  <si>
    <t>SI-TT-A1</t>
  </si>
  <si>
    <t>GTAACATGCG</t>
  </si>
  <si>
    <t>AGTGTTACCT</t>
  </si>
  <si>
    <t>AGGTAACACT</t>
  </si>
  <si>
    <t>SI-TT-B1</t>
  </si>
  <si>
    <t>ACAGTAACTA</t>
  </si>
  <si>
    <t>ACAGTTCGTT</t>
  </si>
  <si>
    <t>AACGAACTGT</t>
  </si>
  <si>
    <t>SI-TT-C1</t>
  </si>
  <si>
    <t>TGCGCGGTTT</t>
  </si>
  <si>
    <t>CAAGGATAAA</t>
  </si>
  <si>
    <t>TTTATCCTTG</t>
  </si>
  <si>
    <t>SI-TT-D1</t>
  </si>
  <si>
    <t>TGCAATGTTC</t>
  </si>
  <si>
    <t>GCTTGTCGAA</t>
  </si>
  <si>
    <t>TTCGACAAGC</t>
  </si>
  <si>
    <t>#2  1:7 dilution</t>
  </si>
  <si>
    <t>nM concentration (([conc library pg/ul]/(660*frag size))*1000)</t>
  </si>
  <si>
    <t>H2O</t>
  </si>
  <si>
    <t>10nM*10ul/(conc nM)</t>
  </si>
  <si>
    <t>Qubit values fir 10nM dilutions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</si>
</sst>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12"/>
      <color rgb="FF00000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8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3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Alignment="1">
      <alignment horizontal="left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4" fontId="6" fillId="2" borderId="5" xfId="0" applyNumberFormat="1" applyFont="1" applyFill="1" applyBorder="1" applyAlignment="1">
      <alignment horizontal="center"/>
    </xf>
    <xf numFmtId="0" fontId="6" fillId="2" borderId="5" xfId="0" applyFont="1" applyFill="1" applyBorder="1" applyAlignment="1">
      <alignment horizontal="center"/>
    </xf>
    <xf numFmtId="0" fontId="6" fillId="2" borderId="6" xfId="0" applyFont="1" applyFill="1" applyBorder="1" applyAlignment="1">
      <alignment horizontal="center"/>
    </xf>
    <xf numFmtId="0" fontId="6" fillId="2" borderId="0" xfId="0" applyFont="1" applyFill="1"/>
    <xf numFmtId="0" fontId="6" fillId="2" borderId="0" xfId="0" applyFont="1" applyFill="1" applyAlignment="1">
      <alignment horizontal="center"/>
    </xf>
    <xf numFmtId="0" fontId="7" fillId="2" borderId="0" xfId="0" applyFont="1" applyFill="1" applyAlignment="1">
      <alignment horizontal="center"/>
    </xf>
    <xf numFmtId="2" fontId="0" fillId="0" borderId="1" xfId="7" applyNumberFormat="1" applyFont="1" applyBorder="1" applyAlignment="1">
      <alignment horizontal="center"/>
    </xf>
    <xf numFmtId="2" fontId="6" fillId="0" borderId="4" xfId="0" applyNumberFormat="1" applyFont="1" applyBorder="1" applyAlignment="1">
      <alignment horizontal="center"/>
    </xf>
    <xf numFmtId="4" fontId="6" fillId="0" borderId="1" xfId="0" applyNumberFormat="1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0" fontId="1" fillId="0" borderId="1" xfId="0" applyFont="1" applyFill="1" applyBorder="1" applyAlignment="1">
      <alignment horizontal="center" wrapText="1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4" Type="http://schemas.openxmlformats.org/officeDocument/2006/relationships/image" Target="../media/image4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</xdr:row>
      <xdr:rowOff>145144</xdr:rowOff>
    </xdr:from>
    <xdr:to>
      <xdr:col>2</xdr:col>
      <xdr:colOff>1175947</xdr:colOff>
      <xdr:row>28</xdr:row>
      <xdr:rowOff>181429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B715C9-A86F-FF1C-BBE7-5F57D9A816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1640" t="-530" r="15849" b="4977"/>
        <a:stretch/>
      </xdr:blipFill>
      <xdr:spPr>
        <a:xfrm>
          <a:off x="0" y="2775858"/>
          <a:ext cx="3461947" cy="3229428"/>
        </a:xfrm>
        <a:prstGeom prst="rect">
          <a:avLst/>
        </a:prstGeom>
      </xdr:spPr>
    </xdr:pic>
    <xdr:clientData/>
  </xdr:twoCellAnchor>
  <xdr:twoCellAnchor editAs="oneCell">
    <xdr:from>
      <xdr:col>3</xdr:col>
      <xdr:colOff>420913</xdr:colOff>
      <xdr:row>12</xdr:row>
      <xdr:rowOff>139700</xdr:rowOff>
    </xdr:from>
    <xdr:to>
      <xdr:col>6</xdr:col>
      <xdr:colOff>967035</xdr:colOff>
      <xdr:row>29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80CC4D-F7FC-0FC5-5FD7-E522970E55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0708" t="729" r="17518" b="4195"/>
        <a:stretch/>
      </xdr:blipFill>
      <xdr:spPr>
        <a:xfrm>
          <a:off x="3976913" y="2770414"/>
          <a:ext cx="3448979" cy="3253015"/>
        </a:xfrm>
        <a:prstGeom prst="rect">
          <a:avLst/>
        </a:prstGeom>
      </xdr:spPr>
    </xdr:pic>
    <xdr:clientData/>
  </xdr:twoCellAnchor>
  <xdr:twoCellAnchor editAs="oneCell">
    <xdr:from>
      <xdr:col>8</xdr:col>
      <xdr:colOff>3630</xdr:colOff>
      <xdr:row>12</xdr:row>
      <xdr:rowOff>136072</xdr:rowOff>
    </xdr:from>
    <xdr:to>
      <xdr:col>11</xdr:col>
      <xdr:colOff>499861</xdr:colOff>
      <xdr:row>28</xdr:row>
      <xdr:rowOff>186872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11E6EA-43CB-9F39-EECE-DE49070D37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0121" t="889" r="16536" b="5085"/>
        <a:stretch/>
      </xdr:blipFill>
      <xdr:spPr>
        <a:xfrm>
          <a:off x="7968344" y="2766786"/>
          <a:ext cx="3562374" cy="3243943"/>
        </a:xfrm>
        <a:prstGeom prst="rect">
          <a:avLst/>
        </a:prstGeom>
      </xdr:spPr>
    </xdr:pic>
    <xdr:clientData/>
  </xdr:twoCellAnchor>
  <xdr:twoCellAnchor editAs="oneCell">
    <xdr:from>
      <xdr:col>11</xdr:col>
      <xdr:colOff>841829</xdr:colOff>
      <xdr:row>12</xdr:row>
      <xdr:rowOff>125186</xdr:rowOff>
    </xdr:from>
    <xdr:to>
      <xdr:col>15</xdr:col>
      <xdr:colOff>235857</xdr:colOff>
      <xdr:row>29</xdr:row>
      <xdr:rowOff>41758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815D76-F390-580C-00E2-D9AD1D1D77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6047" t="1" r="11918" b="1771"/>
        <a:stretch/>
      </xdr:blipFill>
      <xdr:spPr>
        <a:xfrm>
          <a:off x="11872686" y="2755900"/>
          <a:ext cx="3403600" cy="33092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546100</xdr:colOff>
      <xdr:row>9</xdr:row>
      <xdr:rowOff>25399</xdr:rowOff>
    </xdr:from>
    <xdr:to>
      <xdr:col>3</xdr:col>
      <xdr:colOff>736600</xdr:colOff>
      <xdr:row>41</xdr:row>
      <xdr:rowOff>126274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CC5893-5134-528C-3F97-8B2FF01D0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54200" y="1866899"/>
          <a:ext cx="12166600" cy="66032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101023</xdr:rowOff>
    </xdr:from>
    <xdr:to>
      <xdr:col>12</xdr:col>
      <xdr:colOff>389659</xdr:colOff>
      <xdr:row>46</xdr:row>
      <xdr:rowOff>110199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3BB83-8658-F594-098F-DDFED955A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3068"/>
          <a:ext cx="10607386" cy="9548608"/>
        </a:xfrm>
        <a:prstGeom prst="rect">
          <a:avLst/>
        </a:prstGeom>
      </xdr:spPr>
    </xdr:pic>
    <xdr:clientData/>
  </xdr:twoCellAnchor>
  <xdr:twoCellAnchor>
    <xdr:from>
      <xdr:col>1</xdr:col>
      <xdr:colOff>461817</xdr:colOff>
      <xdr:row>5</xdr:row>
      <xdr:rowOff>182479</xdr:rowOff>
    </xdr:from>
    <xdr:to>
      <xdr:col>3</xdr:col>
      <xdr:colOff>245342</xdr:colOff>
      <xdr:row>27</xdr:row>
      <xdr:rowOff>173181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1313294" y="1640093"/>
          <a:ext cx="1486480" cy="443570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635000</xdr:colOff>
      <xdr:row>8</xdr:row>
      <xdr:rowOff>171978</xdr:rowOff>
    </xdr:from>
    <xdr:to>
      <xdr:col>10</xdr:col>
      <xdr:colOff>171476</xdr:colOff>
      <xdr:row>43</xdr:row>
      <xdr:rowOff>26457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51064B-21ED-BB23-B964-48FBD349EE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1759478"/>
          <a:ext cx="8624914" cy="6799792"/>
        </a:xfrm>
        <a:prstGeom prst="rect">
          <a:avLst/>
        </a:prstGeom>
      </xdr:spPr>
    </xdr:pic>
    <xdr:clientData/>
  </xdr:twoCellAnchor>
  <xdr:twoCellAnchor>
    <xdr:from>
      <xdr:col>1</xdr:col>
      <xdr:colOff>701145</xdr:colOff>
      <xdr:row>9</xdr:row>
      <xdr:rowOff>-1</xdr:rowOff>
    </xdr:from>
    <xdr:to>
      <xdr:col>2</xdr:col>
      <xdr:colOff>436562</xdr:colOff>
      <xdr:row>27</xdr:row>
      <xdr:rowOff>105833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B7AB4E-E220-D043-8432-C9A27668A21E}"/>
            </a:ext>
          </a:extLst>
        </xdr:cNvPr>
        <xdr:cNvSpPr/>
      </xdr:nvSpPr>
      <xdr:spPr>
        <a:xfrm>
          <a:off x="1547812" y="1785937"/>
          <a:ext cx="1203854" cy="367770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3"/>
  <sheetViews>
    <sheetView tabSelected="1" zoomScale="96" zoomScaleNormal="96" workbookViewId="0">
      <pane ySplit="1" topLeftCell="A2" activePane="bottomLeft" state="frozen"/>
      <selection pane="bottomLeft" activeCell="B36" sqref="B36"/>
    </sheetView>
  </sheetViews>
  <sheetFormatPr baseColWidth="10" defaultColWidth="11.1640625" defaultRowHeight="16" x14ac:dyDescent="0.2"/>
  <cols>
    <col min="1" max="1" width="18.1640625" style="9" customWidth="1"/>
    <col min="2" max="2" width="12" style="9" bestFit="1" customWidth="1"/>
    <col min="3" max="3" width="16.6640625" style="9" bestFit="1" customWidth="1"/>
    <col min="4" max="4" width="12" style="9" bestFit="1" customWidth="1"/>
    <col min="5" max="6" width="13" style="9" bestFit="1" customWidth="1"/>
    <col min="7" max="7" width="14.83203125" style="9" customWidth="1"/>
    <col min="8" max="8" width="13.1640625" style="9" customWidth="1"/>
    <col min="9" max="10" width="13.1640625" style="11" customWidth="1"/>
    <col min="11" max="11" width="14" style="9" customWidth="1"/>
    <col min="12" max="12" width="11.1640625" style="11"/>
    <col min="13" max="13" width="12.1640625" style="9" bestFit="1" customWidth="1"/>
    <col min="14" max="14" width="16.83203125" style="9" customWidth="1"/>
    <col min="15" max="15" width="12.33203125" style="9" customWidth="1"/>
    <col min="16" max="16" width="15.5" style="9" customWidth="1"/>
    <col min="17" max="17" width="16.83203125" style="9" customWidth="1"/>
    <col min="18" max="18" width="11.1640625" style="9"/>
    <col min="19" max="19" width="14.83203125" style="9" customWidth="1"/>
    <col min="20" max="20" width="21.33203125" style="9" customWidth="1"/>
    <col min="21" max="21" width="20.33203125" style="9" customWidth="1"/>
    <col min="22" max="22" width="15.83203125" style="9" customWidth="1"/>
    <col min="23" max="23" width="15.1640625" style="9" customWidth="1"/>
    <col min="24" max="16384" width="11.1640625" style="9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36</v>
      </c>
      <c r="I1" s="7" t="s">
        <v>41</v>
      </c>
      <c r="J1" s="7" t="s">
        <v>39</v>
      </c>
      <c r="K1" s="5" t="s">
        <v>37</v>
      </c>
      <c r="L1" s="7" t="s">
        <v>11</v>
      </c>
      <c r="M1" s="5" t="s">
        <v>12</v>
      </c>
      <c r="N1" s="5" t="s">
        <v>17</v>
      </c>
      <c r="O1" s="5" t="s">
        <v>38</v>
      </c>
      <c r="P1" s="5" t="s">
        <v>41</v>
      </c>
      <c r="Q1" s="5" t="s">
        <v>40</v>
      </c>
      <c r="R1" s="12" t="s">
        <v>13</v>
      </c>
      <c r="S1" s="12" t="s">
        <v>14</v>
      </c>
      <c r="T1" s="12" t="s">
        <v>15</v>
      </c>
      <c r="U1" s="12" t="s">
        <v>16</v>
      </c>
      <c r="V1" s="5" t="s">
        <v>18</v>
      </c>
      <c r="W1" s="5" t="s">
        <v>19</v>
      </c>
    </row>
    <row r="2" spans="1:28" s="21" customFormat="1" x14ac:dyDescent="0.2">
      <c r="A2" s="15" t="s">
        <v>31</v>
      </c>
      <c r="B2" s="15" t="s">
        <v>29</v>
      </c>
      <c r="C2" s="15" t="s">
        <v>30</v>
      </c>
      <c r="D2" s="15" t="s">
        <v>28</v>
      </c>
      <c r="E2" s="15" t="s">
        <v>5</v>
      </c>
      <c r="F2" s="16">
        <v>15.91</v>
      </c>
      <c r="G2" s="15">
        <v>16</v>
      </c>
      <c r="H2" s="15">
        <v>1950.02</v>
      </c>
      <c r="I2" s="16">
        <v>9</v>
      </c>
      <c r="J2" s="16">
        <f>H2*I2</f>
        <v>17550.18</v>
      </c>
      <c r="K2" s="16">
        <f>(H2*I2*40)/1000</f>
        <v>702.0071999999999</v>
      </c>
      <c r="L2" s="16">
        <f>0.25*K2</f>
        <v>175.50179999999997</v>
      </c>
      <c r="M2" s="15">
        <v>15</v>
      </c>
      <c r="N2" s="15">
        <v>443</v>
      </c>
      <c r="O2" s="15">
        <v>3119.47</v>
      </c>
      <c r="P2" s="16">
        <v>5</v>
      </c>
      <c r="Q2" s="17">
        <f>O2*P2</f>
        <v>15597.349999999999</v>
      </c>
      <c r="R2" s="15" t="s">
        <v>32</v>
      </c>
      <c r="S2" s="15" t="s">
        <v>33</v>
      </c>
      <c r="T2" s="15" t="s">
        <v>34</v>
      </c>
      <c r="U2" s="18" t="s">
        <v>35</v>
      </c>
      <c r="V2" s="19">
        <v>85</v>
      </c>
      <c r="W2" s="15">
        <f>((V2/100)*5000*60000)</f>
        <v>255000000</v>
      </c>
      <c r="X2" s="20"/>
      <c r="Y2" s="20"/>
      <c r="AA2" s="22"/>
      <c r="AB2" s="22"/>
    </row>
    <row r="3" spans="1:28" x14ac:dyDescent="0.2">
      <c r="A3" s="2" t="s">
        <v>46</v>
      </c>
      <c r="B3" s="2" t="s">
        <v>42</v>
      </c>
      <c r="C3" s="6" t="s">
        <v>50</v>
      </c>
      <c r="D3" s="2" t="s">
        <v>54</v>
      </c>
      <c r="E3" s="2" t="s">
        <v>5</v>
      </c>
      <c r="F3" s="3">
        <v>18.37</v>
      </c>
      <c r="G3" s="2">
        <v>18</v>
      </c>
      <c r="H3" s="2">
        <v>3703.63</v>
      </c>
      <c r="I3" s="3">
        <v>2</v>
      </c>
      <c r="J3" s="24">
        <f t="shared" ref="J3:J6" si="0">H3*I3</f>
        <v>7407.26</v>
      </c>
      <c r="K3" s="24">
        <f t="shared" ref="K3:K6" si="1">(H3*I3*40)/1000</f>
        <v>296.29040000000003</v>
      </c>
      <c r="L3" s="24">
        <f t="shared" ref="L3:L6" si="2">0.25*K3</f>
        <v>74.072600000000008</v>
      </c>
      <c r="M3" s="2">
        <v>17</v>
      </c>
      <c r="N3" s="8">
        <v>405</v>
      </c>
      <c r="O3" s="2">
        <v>3511.4</v>
      </c>
      <c r="P3" s="3">
        <v>5</v>
      </c>
      <c r="Q3" s="25">
        <f t="shared" ref="Q3:Q6" si="3">O3*P3</f>
        <v>17557</v>
      </c>
      <c r="R3" s="2" t="s">
        <v>55</v>
      </c>
      <c r="S3" s="2" t="s">
        <v>56</v>
      </c>
      <c r="T3" s="2" t="s">
        <v>57</v>
      </c>
      <c r="U3" s="2" t="s">
        <v>58</v>
      </c>
      <c r="V3" s="2">
        <v>80</v>
      </c>
      <c r="W3" s="26">
        <f t="shared" ref="W3:W6" si="4">((V3/100)*5000*60000)</f>
        <v>240000000</v>
      </c>
      <c r="X3"/>
      <c r="Y3"/>
      <c r="AA3" s="10"/>
      <c r="AB3" s="10"/>
    </row>
    <row r="4" spans="1:28" x14ac:dyDescent="0.2">
      <c r="A4" s="2" t="s">
        <v>47</v>
      </c>
      <c r="B4" s="2" t="s">
        <v>42</v>
      </c>
      <c r="C4" s="6" t="s">
        <v>51</v>
      </c>
      <c r="D4" s="2" t="s">
        <v>54</v>
      </c>
      <c r="E4" s="2" t="s">
        <v>6</v>
      </c>
      <c r="F4" s="3">
        <v>17.309999999999999</v>
      </c>
      <c r="G4" s="2">
        <v>17</v>
      </c>
      <c r="H4" s="2">
        <v>3001.82</v>
      </c>
      <c r="I4" s="3">
        <v>2</v>
      </c>
      <c r="J4" s="24">
        <f t="shared" si="0"/>
        <v>6003.64</v>
      </c>
      <c r="K4" s="24">
        <f t="shared" si="1"/>
        <v>240.1456</v>
      </c>
      <c r="L4" s="24">
        <f t="shared" si="2"/>
        <v>60.0364</v>
      </c>
      <c r="M4" s="2">
        <v>17</v>
      </c>
      <c r="N4" s="8">
        <v>407</v>
      </c>
      <c r="O4" s="2">
        <v>2941.72</v>
      </c>
      <c r="P4" s="3">
        <v>7</v>
      </c>
      <c r="Q4" s="25">
        <f t="shared" si="3"/>
        <v>20592.039999999997</v>
      </c>
      <c r="R4" s="2" t="s">
        <v>59</v>
      </c>
      <c r="S4" s="2" t="s">
        <v>60</v>
      </c>
      <c r="T4" s="2" t="s">
        <v>61</v>
      </c>
      <c r="U4" s="2" t="s">
        <v>62</v>
      </c>
      <c r="V4" s="2">
        <v>65</v>
      </c>
      <c r="W4" s="26">
        <f t="shared" si="4"/>
        <v>195000000</v>
      </c>
      <c r="X4"/>
      <c r="Y4"/>
      <c r="AA4" s="10"/>
      <c r="AB4" s="10"/>
    </row>
    <row r="5" spans="1:28" x14ac:dyDescent="0.2">
      <c r="A5" s="6" t="s">
        <v>48</v>
      </c>
      <c r="B5" s="2" t="s">
        <v>42</v>
      </c>
      <c r="C5" s="6" t="s">
        <v>52</v>
      </c>
      <c r="D5" s="2" t="s">
        <v>54</v>
      </c>
      <c r="E5" s="2" t="s">
        <v>7</v>
      </c>
      <c r="F5" s="3">
        <v>17.02</v>
      </c>
      <c r="G5" s="2">
        <v>17</v>
      </c>
      <c r="H5" s="2">
        <v>3259.23</v>
      </c>
      <c r="I5" s="3">
        <v>2</v>
      </c>
      <c r="J5" s="24">
        <f t="shared" si="0"/>
        <v>6518.46</v>
      </c>
      <c r="K5" s="24">
        <f t="shared" si="1"/>
        <v>260.73840000000001</v>
      </c>
      <c r="L5" s="24">
        <f t="shared" si="2"/>
        <v>65.184600000000003</v>
      </c>
      <c r="M5" s="2">
        <v>17</v>
      </c>
      <c r="N5" s="8">
        <v>405</v>
      </c>
      <c r="O5" s="2">
        <v>3785.21</v>
      </c>
      <c r="P5" s="3">
        <v>8</v>
      </c>
      <c r="Q5" s="25">
        <f t="shared" si="3"/>
        <v>30281.68</v>
      </c>
      <c r="R5" s="2" t="s">
        <v>63</v>
      </c>
      <c r="S5" s="2" t="s">
        <v>64</v>
      </c>
      <c r="T5" s="2" t="s">
        <v>65</v>
      </c>
      <c r="U5" s="2" t="s">
        <v>66</v>
      </c>
      <c r="V5" s="2">
        <v>75</v>
      </c>
      <c r="W5" s="26">
        <f t="shared" si="4"/>
        <v>225000000</v>
      </c>
      <c r="X5"/>
      <c r="Y5"/>
      <c r="AA5" s="10"/>
      <c r="AB5" s="10"/>
    </row>
    <row r="6" spans="1:28" x14ac:dyDescent="0.2">
      <c r="A6" s="6" t="s">
        <v>49</v>
      </c>
      <c r="B6" s="2" t="s">
        <v>42</v>
      </c>
      <c r="C6" s="6" t="s">
        <v>53</v>
      </c>
      <c r="D6" s="2" t="s">
        <v>54</v>
      </c>
      <c r="E6" s="2" t="s">
        <v>8</v>
      </c>
      <c r="F6" s="2">
        <v>17.07</v>
      </c>
      <c r="G6" s="2">
        <v>17</v>
      </c>
      <c r="H6" s="2">
        <v>2590.25</v>
      </c>
      <c r="I6" s="3">
        <v>2</v>
      </c>
      <c r="J6" s="24">
        <f t="shared" si="0"/>
        <v>5180.5</v>
      </c>
      <c r="K6" s="24">
        <f t="shared" si="1"/>
        <v>207.22</v>
      </c>
      <c r="L6" s="24">
        <f t="shared" si="2"/>
        <v>51.805</v>
      </c>
      <c r="M6" s="2">
        <v>17</v>
      </c>
      <c r="N6" s="2">
        <v>384</v>
      </c>
      <c r="O6" s="2">
        <v>2991.54</v>
      </c>
      <c r="P6" s="23">
        <v>5</v>
      </c>
      <c r="Q6" s="25">
        <f t="shared" si="3"/>
        <v>14957.7</v>
      </c>
      <c r="R6" s="2" t="s">
        <v>67</v>
      </c>
      <c r="S6" s="2" t="s">
        <v>68</v>
      </c>
      <c r="T6" s="2" t="s">
        <v>69</v>
      </c>
      <c r="U6" s="2" t="s">
        <v>70</v>
      </c>
      <c r="V6" s="2">
        <v>75</v>
      </c>
      <c r="W6" s="26">
        <f t="shared" si="4"/>
        <v>225000000</v>
      </c>
    </row>
    <row r="12" spans="1:28" x14ac:dyDescent="0.2">
      <c r="B12" s="2" t="s">
        <v>46</v>
      </c>
      <c r="F12" s="2" t="s">
        <v>47</v>
      </c>
      <c r="J12" s="6" t="s">
        <v>48</v>
      </c>
      <c r="N12" s="6" t="s">
        <v>49</v>
      </c>
    </row>
    <row r="153" ht="17" customHeight="1" x14ac:dyDescent="0.2"/>
  </sheetData>
  <phoneticPr fontId="8" type="noConversion"/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topLeftCell="B1" workbookViewId="0">
      <selection activeCell="D26" sqref="D26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2" t="s">
        <v>20</v>
      </c>
      <c r="B1" s="12" t="s">
        <v>21</v>
      </c>
      <c r="C1" s="12" t="s">
        <v>22</v>
      </c>
      <c r="D1" s="13" t="s">
        <v>23</v>
      </c>
    </row>
    <row r="2" spans="1:4" x14ac:dyDescent="0.2">
      <c r="A2" s="2" t="s">
        <v>5</v>
      </c>
      <c r="B2" s="2" t="s">
        <v>46</v>
      </c>
      <c r="C2" s="3">
        <v>18.37</v>
      </c>
      <c r="D2" s="2" t="s">
        <v>27</v>
      </c>
    </row>
    <row r="3" spans="1:4" x14ac:dyDescent="0.2">
      <c r="A3" s="2" t="s">
        <v>6</v>
      </c>
      <c r="B3" s="2" t="s">
        <v>47</v>
      </c>
      <c r="C3" s="3">
        <v>17.309999999999999</v>
      </c>
      <c r="D3" s="2" t="s">
        <v>27</v>
      </c>
    </row>
    <row r="4" spans="1:4" x14ac:dyDescent="0.2">
      <c r="A4" s="2" t="s">
        <v>7</v>
      </c>
      <c r="B4" s="6" t="s">
        <v>48</v>
      </c>
      <c r="C4" s="3">
        <v>17.02</v>
      </c>
      <c r="D4" s="2" t="s">
        <v>27</v>
      </c>
    </row>
    <row r="5" spans="1:4" x14ac:dyDescent="0.2">
      <c r="A5" s="2" t="s">
        <v>8</v>
      </c>
      <c r="B5" s="6" t="s">
        <v>49</v>
      </c>
      <c r="C5" s="2">
        <v>17.07</v>
      </c>
      <c r="D5" s="2" t="s">
        <v>27</v>
      </c>
    </row>
    <row r="6" spans="1:4" x14ac:dyDescent="0.2">
      <c r="A6" s="2" t="s">
        <v>24</v>
      </c>
      <c r="B6" s="2" t="s">
        <v>26</v>
      </c>
      <c r="C6" s="2" t="s">
        <v>25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topLeftCell="A16" zoomScale="88" zoomScaleNormal="88" workbookViewId="0">
      <selection activeCell="R18" sqref="R18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36</v>
      </c>
      <c r="V3" s="7" t="s">
        <v>41</v>
      </c>
      <c r="W3" s="7" t="s">
        <v>39</v>
      </c>
      <c r="X3" s="5" t="s">
        <v>37</v>
      </c>
    </row>
    <row r="4" spans="14:24" x14ac:dyDescent="0.2">
      <c r="N4" s="15" t="s">
        <v>31</v>
      </c>
      <c r="O4" s="15" t="s">
        <v>29</v>
      </c>
      <c r="P4" s="15" t="s">
        <v>30</v>
      </c>
      <c r="Q4" s="15" t="s">
        <v>28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2">
      <c r="N5" s="2" t="s">
        <v>46</v>
      </c>
      <c r="O5" s="2" t="s">
        <v>42</v>
      </c>
      <c r="P5" s="6" t="s">
        <v>50</v>
      </c>
      <c r="Q5" s="2" t="s">
        <v>54</v>
      </c>
      <c r="R5" s="2" t="s">
        <v>5</v>
      </c>
      <c r="S5" s="3">
        <v>18.37</v>
      </c>
      <c r="T5" s="2">
        <v>18</v>
      </c>
      <c r="U5" s="2">
        <v>3703.63</v>
      </c>
      <c r="V5" s="3">
        <v>2</v>
      </c>
      <c r="W5" s="24">
        <f t="shared" ref="W5:W8" si="0">U5*V5</f>
        <v>7407.26</v>
      </c>
      <c r="X5" s="24">
        <f t="shared" ref="X5:X8" si="1">(U5*V5*40)/1000</f>
        <v>296.29040000000003</v>
      </c>
    </row>
    <row r="6" spans="14:24" x14ac:dyDescent="0.2">
      <c r="N6" s="2" t="s">
        <v>47</v>
      </c>
      <c r="O6" s="2" t="s">
        <v>42</v>
      </c>
      <c r="P6" s="6" t="s">
        <v>51</v>
      </c>
      <c r="Q6" s="2" t="s">
        <v>54</v>
      </c>
      <c r="R6" s="2" t="s">
        <v>6</v>
      </c>
      <c r="S6" s="3">
        <v>17.309999999999999</v>
      </c>
      <c r="T6" s="2">
        <v>17</v>
      </c>
      <c r="U6" s="2">
        <v>3001.82</v>
      </c>
      <c r="V6" s="3">
        <v>2</v>
      </c>
      <c r="W6" s="24">
        <f t="shared" si="0"/>
        <v>6003.64</v>
      </c>
      <c r="X6" s="24">
        <f t="shared" si="1"/>
        <v>240.1456</v>
      </c>
    </row>
    <row r="7" spans="14:24" x14ac:dyDescent="0.2">
      <c r="N7" s="6" t="s">
        <v>48</v>
      </c>
      <c r="O7" s="2" t="s">
        <v>42</v>
      </c>
      <c r="P7" s="6" t="s">
        <v>52</v>
      </c>
      <c r="Q7" s="2" t="s">
        <v>54</v>
      </c>
      <c r="R7" s="2" t="s">
        <v>7</v>
      </c>
      <c r="S7" s="3">
        <v>17.02</v>
      </c>
      <c r="T7" s="2">
        <v>17</v>
      </c>
      <c r="U7" s="2">
        <v>3259.23</v>
      </c>
      <c r="V7" s="3">
        <v>2</v>
      </c>
      <c r="W7" s="24">
        <f t="shared" si="0"/>
        <v>6518.46</v>
      </c>
      <c r="X7" s="24">
        <f t="shared" si="1"/>
        <v>260.73840000000001</v>
      </c>
    </row>
    <row r="8" spans="14:24" x14ac:dyDescent="0.2">
      <c r="N8" s="6" t="s">
        <v>49</v>
      </c>
      <c r="O8" s="2" t="s">
        <v>42</v>
      </c>
      <c r="P8" s="6" t="s">
        <v>53</v>
      </c>
      <c r="Q8" s="2" t="s">
        <v>54</v>
      </c>
      <c r="R8" s="2" t="s">
        <v>8</v>
      </c>
      <c r="S8" s="2">
        <v>17.07</v>
      </c>
      <c r="T8" s="2">
        <v>17</v>
      </c>
      <c r="U8" s="2">
        <v>2590.25</v>
      </c>
      <c r="V8" s="3">
        <v>2</v>
      </c>
      <c r="W8" s="24">
        <f t="shared" si="0"/>
        <v>5180.5</v>
      </c>
      <c r="X8" s="24">
        <f t="shared" si="1"/>
        <v>207.22</v>
      </c>
    </row>
    <row r="11" spans="14:24" x14ac:dyDescent="0.2">
      <c r="N11" s="14"/>
    </row>
    <row r="28" spans="21:21" x14ac:dyDescent="0.2">
      <c r="U28" s="9"/>
    </row>
    <row r="29" spans="21:21" x14ac:dyDescent="0.2">
      <c r="U29" s="9"/>
    </row>
    <row r="30" spans="21:21" x14ac:dyDescent="0.2">
      <c r="U30" s="9"/>
    </row>
    <row r="31" spans="21:21" x14ac:dyDescent="0.2">
      <c r="U31" s="9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C8"/>
  <sheetViews>
    <sheetView topLeftCell="A4" zoomScale="96" zoomScaleNormal="96" workbookViewId="0">
      <selection activeCell="M28" sqref="M28"/>
    </sheetView>
  </sheetViews>
  <sheetFormatPr baseColWidth="10" defaultColWidth="11.1640625" defaultRowHeight="16" x14ac:dyDescent="0.2"/>
  <cols>
    <col min="2" max="2" width="19.33203125" bestFit="1" customWidth="1"/>
  </cols>
  <sheetData>
    <row r="5" spans="2:3" x14ac:dyDescent="0.2">
      <c r="B5" s="2" t="s">
        <v>46</v>
      </c>
      <c r="C5" t="s">
        <v>43</v>
      </c>
    </row>
    <row r="6" spans="2:3" x14ac:dyDescent="0.2">
      <c r="B6" s="2" t="s">
        <v>47</v>
      </c>
      <c r="C6" t="s">
        <v>71</v>
      </c>
    </row>
    <row r="7" spans="2:3" x14ac:dyDescent="0.2">
      <c r="B7" s="6" t="s">
        <v>48</v>
      </c>
      <c r="C7" t="s">
        <v>45</v>
      </c>
    </row>
    <row r="8" spans="2:3" x14ac:dyDescent="0.2">
      <c r="B8" s="6" t="s">
        <v>49</v>
      </c>
      <c r="C8" t="s">
        <v>44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80E47-8164-3843-81BC-79F629D573EC}">
  <dimension ref="A1:G5"/>
  <sheetViews>
    <sheetView workbookViewId="0">
      <selection activeCell="H14" sqref="H14"/>
    </sheetView>
  </sheetViews>
  <sheetFormatPr baseColWidth="10" defaultRowHeight="16" x14ac:dyDescent="0.2"/>
  <cols>
    <col min="1" max="1" width="13" bestFit="1" customWidth="1"/>
    <col min="4" max="4" width="13.6640625" customWidth="1"/>
    <col min="5" max="5" width="12.6640625" bestFit="1" customWidth="1"/>
  </cols>
  <sheetData>
    <row r="1" spans="1:7" ht="102" x14ac:dyDescent="0.2">
      <c r="A1" s="5" t="s">
        <v>0</v>
      </c>
      <c r="B1" s="5" t="s">
        <v>17</v>
      </c>
      <c r="C1" s="5" t="s">
        <v>40</v>
      </c>
      <c r="D1" s="5" t="s">
        <v>72</v>
      </c>
      <c r="E1" s="5" t="s">
        <v>74</v>
      </c>
      <c r="F1" s="5" t="s">
        <v>73</v>
      </c>
      <c r="G1" s="27" t="s">
        <v>75</v>
      </c>
    </row>
    <row r="2" spans="1:7" x14ac:dyDescent="0.2">
      <c r="A2" s="2" t="s">
        <v>46</v>
      </c>
      <c r="B2" s="2">
        <v>405</v>
      </c>
      <c r="C2" s="25">
        <v>17557</v>
      </c>
      <c r="D2" s="3">
        <f>(C2/(660*B2))*1000</f>
        <v>65.682753460531231</v>
      </c>
      <c r="E2" s="3">
        <f>(10*10)/D2</f>
        <v>1.5224696702170077</v>
      </c>
      <c r="F2" s="3">
        <f>10-E2</f>
        <v>8.4775303297829918</v>
      </c>
      <c r="G2" s="2">
        <v>5.24</v>
      </c>
    </row>
    <row r="3" spans="1:7" x14ac:dyDescent="0.2">
      <c r="A3" s="2" t="s">
        <v>47</v>
      </c>
      <c r="B3" s="2">
        <v>407</v>
      </c>
      <c r="C3" s="25">
        <v>20592.039999999997</v>
      </c>
      <c r="D3" s="3">
        <f t="shared" ref="D3:D5" si="0">(C3/(660*B3))*1000</f>
        <v>76.65862556771647</v>
      </c>
      <c r="E3" s="3">
        <f t="shared" ref="E3:E5" si="1">(10*10)/D3</f>
        <v>1.3044846455232217</v>
      </c>
      <c r="F3" s="3">
        <f t="shared" ref="F3:F5" si="2">10-E3</f>
        <v>8.6955153544767789</v>
      </c>
      <c r="G3" s="2">
        <v>4.4800000000000004</v>
      </c>
    </row>
    <row r="4" spans="1:7" x14ac:dyDescent="0.2">
      <c r="A4" s="6" t="s">
        <v>48</v>
      </c>
      <c r="B4" s="2">
        <v>405</v>
      </c>
      <c r="C4" s="25">
        <v>30281.68</v>
      </c>
      <c r="D4" s="3">
        <f t="shared" si="0"/>
        <v>113.2872427983539</v>
      </c>
      <c r="E4" s="3">
        <f t="shared" si="1"/>
        <v>0.88271192351283023</v>
      </c>
      <c r="F4" s="3">
        <f t="shared" si="2"/>
        <v>9.1172880764871707</v>
      </c>
      <c r="G4" s="2">
        <v>4.54</v>
      </c>
    </row>
    <row r="5" spans="1:7" x14ac:dyDescent="0.2">
      <c r="A5" s="6" t="s">
        <v>49</v>
      </c>
      <c r="B5" s="2">
        <v>384</v>
      </c>
      <c r="C5" s="25">
        <v>14957.7</v>
      </c>
      <c r="D5" s="3">
        <f t="shared" si="0"/>
        <v>59.018702651515156</v>
      </c>
      <c r="E5" s="3">
        <f t="shared" si="1"/>
        <v>1.6943781463727712</v>
      </c>
      <c r="F5" s="3">
        <f t="shared" si="2"/>
        <v>8.3056218536272297</v>
      </c>
      <c r="G5" s="2">
        <v>4.5599999999999996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Summary</vt:lpstr>
      <vt:lpstr>qPCR</vt:lpstr>
      <vt:lpstr>cDNA Agilent</vt:lpstr>
      <vt:lpstr>Lib Agilent</vt:lpstr>
      <vt:lpstr>MiSeq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Heena Divecha</cp:lastModifiedBy>
  <cp:lastPrinted>2021-11-03T13:38:35Z</cp:lastPrinted>
  <dcterms:created xsi:type="dcterms:W3CDTF">2020-07-21T18:20:54Z</dcterms:created>
  <dcterms:modified xsi:type="dcterms:W3CDTF">2023-10-06T15:41:39Z</dcterms:modified>
</cp:coreProperties>
</file>